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1\Arquivo para publicação site Prodemge\"/>
    </mc:Choice>
  </mc:AlternateContent>
  <bookViews>
    <workbookView xWindow="0" yWindow="0" windowWidth="19200" windowHeight="10560"/>
  </bookViews>
  <sheets>
    <sheet name="Ativo" sheetId="1" r:id="rId1"/>
    <sheet name="Passiv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G37" i="2"/>
  <c r="G38" i="2" s="1"/>
  <c r="G25" i="2"/>
  <c r="G30" i="2" s="1"/>
  <c r="E25" i="2"/>
  <c r="E30" i="2" s="1"/>
  <c r="E24" i="2"/>
  <c r="E22" i="2"/>
  <c r="G21" i="2"/>
  <c r="E21" i="2"/>
  <c r="G17" i="2"/>
  <c r="E17" i="2"/>
  <c r="G16" i="2"/>
  <c r="G22" i="2" s="1"/>
  <c r="G39" i="2" s="1"/>
  <c r="E16" i="2"/>
  <c r="E15" i="2"/>
  <c r="E34" i="1"/>
  <c r="G28" i="1"/>
  <c r="G34" i="1" s="1"/>
  <c r="G21" i="1"/>
  <c r="E21" i="1"/>
  <c r="G16" i="1"/>
  <c r="G25" i="1" s="1"/>
  <c r="E16" i="1"/>
  <c r="E25" i="1" s="1"/>
  <c r="E35" i="1" s="1"/>
  <c r="G35" i="1" l="1"/>
  <c r="E39" i="2"/>
</calcChain>
</file>

<file path=xl/sharedStrings.xml><?xml version="1.0" encoding="utf-8"?>
<sst xmlns="http://schemas.openxmlformats.org/spreadsheetml/2006/main" count="62" uniqueCount="53">
  <si>
    <t>COMPANHIA DE TECNOLOGIA DA INFORMAÇÃO DO ESTADO DE</t>
  </si>
  <si>
    <t>MINAS GERAIS - PRODEMGE</t>
  </si>
  <si>
    <t>BALANÇO PATRIMONIAL EM 31 DE DEZEMBRO DE 2021 E 2020</t>
  </si>
  <si>
    <t>(VALORES EM REAIS)</t>
  </si>
  <si>
    <t>ATIVO</t>
  </si>
  <si>
    <t>NE</t>
  </si>
  <si>
    <t>CIRCULANTE</t>
  </si>
  <si>
    <t xml:space="preserve">  Caixa e equivalente de caixa </t>
  </si>
  <si>
    <t xml:space="preserve">  Clientes - contas a receber</t>
  </si>
  <si>
    <t xml:space="preserve">  Serviços realizados a faturar</t>
  </si>
  <si>
    <t xml:space="preserve">  Estoques</t>
  </si>
  <si>
    <t xml:space="preserve">  Impostos a recuperar</t>
  </si>
  <si>
    <t xml:space="preserve">  Créditos Pis/Cofins</t>
  </si>
  <si>
    <t xml:space="preserve">  Devedores diversos</t>
  </si>
  <si>
    <t xml:space="preserve">  Ativos de contratos</t>
  </si>
  <si>
    <t xml:space="preserve">  Bens permanentes mantidos para venda</t>
  </si>
  <si>
    <t xml:space="preserve">  Despesas do exercício seguinte</t>
  </si>
  <si>
    <t>NÃO CIRCULANTE</t>
  </si>
  <si>
    <t xml:space="preserve">  Realizável a longo prazo</t>
  </si>
  <si>
    <t xml:space="preserve">   Depósitos judiciais</t>
  </si>
  <si>
    <t xml:space="preserve">   Faturamento pendente</t>
  </si>
  <si>
    <t xml:space="preserve">   Outros créditos a receber</t>
  </si>
  <si>
    <t xml:space="preserve">  Investimentos</t>
  </si>
  <si>
    <t xml:space="preserve">  Imobilizado</t>
  </si>
  <si>
    <t xml:space="preserve">  Intangível</t>
  </si>
  <si>
    <t>TOTAL DO ATIVO</t>
  </si>
  <si>
    <t>As notas explicativas integram as demonstrações  financeiras</t>
  </si>
  <si>
    <t>PASSIVO</t>
  </si>
  <si>
    <t xml:space="preserve">  Fornecedores</t>
  </si>
  <si>
    <t xml:space="preserve">  Obrigações sociais e trabalhistas</t>
  </si>
  <si>
    <t xml:space="preserve">  Obrigações fiscais</t>
  </si>
  <si>
    <t xml:space="preserve">  Provisão de  férias</t>
  </si>
  <si>
    <t xml:space="preserve">  Passivo atuarial Libertas</t>
  </si>
  <si>
    <t xml:space="preserve">  Dividendos </t>
  </si>
  <si>
    <t xml:space="preserve">  Demais contas a pagar</t>
  </si>
  <si>
    <t xml:space="preserve">  Provisão p/IRPJ e CSLL diferidos</t>
  </si>
  <si>
    <t xml:space="preserve">  Obrigações diversas</t>
  </si>
  <si>
    <t xml:space="preserve">  Benefício Pós-Emprego</t>
  </si>
  <si>
    <t xml:space="preserve">  Provisão para processos judiciais</t>
  </si>
  <si>
    <t xml:space="preserve">  Parcelamento IRPJ/CSLL</t>
  </si>
  <si>
    <t>PATRIMÔNIO LÍQUIDO</t>
  </si>
  <si>
    <t xml:space="preserve">  Capital social realizado</t>
  </si>
  <si>
    <t>30.a</t>
  </si>
  <si>
    <t xml:space="preserve">  Ajuste avaliação atuarial</t>
  </si>
  <si>
    <t>30.b</t>
  </si>
  <si>
    <t xml:space="preserve">  Reserva de reavaliação</t>
  </si>
  <si>
    <t>30.c</t>
  </si>
  <si>
    <t xml:space="preserve">  Reserva legal</t>
  </si>
  <si>
    <t>30.d</t>
  </si>
  <si>
    <t xml:space="preserve">  Reserva de retenção de lucros</t>
  </si>
  <si>
    <t>30.e</t>
  </si>
  <si>
    <t xml:space="preserve">  Prejuízo Acumulado</t>
  </si>
  <si>
    <t>TOTAL DO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</si>
</sst>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45">
    <xf numFmtId="164" fontId="0" fillId="0" borderId="0" xfId="0"/>
    <xf numFmtId="164" fontId="1" fillId="0" borderId="0" xfId="0" applyFont="1" applyFill="1"/>
    <xf numFmtId="164" fontId="2" fillId="0" borderId="0" xfId="0" applyFont="1" applyFill="1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Border="1" applyAlignment="1" applyProtection="1">
      <alignment horizontal="center"/>
    </xf>
    <xf numFmtId="164" fontId="1" fillId="0" borderId="0" xfId="0" applyFont="1" applyFill="1" applyBorder="1" applyAlignment="1" applyProtection="1">
      <alignment horizontal="center"/>
    </xf>
    <xf numFmtId="164" fontId="1" fillId="0" borderId="0" xfId="0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1" xfId="0" quotePrefix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center"/>
    </xf>
    <xf numFmtId="164" fontId="2" fillId="0" borderId="0" xfId="0" applyFont="1" applyFill="1" applyBorder="1"/>
    <xf numFmtId="164" fontId="2" fillId="0" borderId="0" xfId="0" applyFont="1" applyFill="1" applyBorder="1" applyAlignment="1" applyProtection="1">
      <alignment vertical="center"/>
    </xf>
    <xf numFmtId="164" fontId="2" fillId="0" borderId="0" xfId="0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Alignment="1" applyProtection="1">
      <alignment vertical="center"/>
    </xf>
    <xf numFmtId="37" fontId="2" fillId="0" borderId="0" xfId="0" applyNumberFormat="1" applyFont="1" applyFill="1" applyAlignment="1" applyProtection="1">
      <alignment vertical="center"/>
    </xf>
    <xf numFmtId="166" fontId="1" fillId="0" borderId="2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left"/>
    </xf>
    <xf numFmtId="166" fontId="1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Border="1" applyAlignment="1">
      <alignment vertical="center"/>
    </xf>
    <xf numFmtId="166" fontId="2" fillId="0" borderId="0" xfId="1" quotePrefix="1" applyNumberFormat="1" applyFont="1" applyFill="1" applyAlignment="1" applyProtection="1">
      <alignment vertical="center"/>
    </xf>
    <xf numFmtId="166" fontId="1" fillId="0" borderId="3" xfId="1" applyNumberFormat="1" applyFont="1" applyFill="1" applyBorder="1" applyAlignment="1" applyProtection="1">
      <alignment vertical="center"/>
    </xf>
    <xf numFmtId="164" fontId="2" fillId="0" borderId="0" xfId="0" applyFont="1" applyFill="1" applyAlignment="1">
      <alignment horizontal="center"/>
    </xf>
    <xf numFmtId="37" fontId="2" fillId="0" borderId="0" xfId="0" applyNumberFormat="1" applyFont="1" applyFill="1" applyBorder="1" applyAlignment="1" applyProtection="1">
      <alignment vertical="center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6" fontId="2" fillId="0" borderId="0" xfId="1" applyNumberFormat="1" applyFont="1" applyFill="1"/>
    <xf numFmtId="165" fontId="2" fillId="0" borderId="0" xfId="1" applyFont="1" applyFill="1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vertical="center"/>
    </xf>
    <xf numFmtId="164" fontId="1" fillId="0" borderId="0" xfId="0" applyFont="1" applyFill="1" applyAlignment="1" applyProtection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 applyProtection="1">
      <alignment horizontal="center" vertical="center"/>
    </xf>
    <xf numFmtId="164" fontId="2" fillId="0" borderId="0" xfId="0" quotePrefix="1" applyFont="1" applyFill="1" applyAlignment="1" applyProtection="1">
      <alignment vertical="center"/>
    </xf>
    <xf numFmtId="164" fontId="2" fillId="0" borderId="0" xfId="0" quotePrefix="1" applyFont="1" applyFill="1" applyAlignment="1" applyProtection="1">
      <alignment horizontal="center" vertical="center"/>
    </xf>
    <xf numFmtId="164" fontId="2" fillId="0" borderId="0" xfId="0" applyFont="1" applyFill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horizontal="center" vertical="center"/>
    </xf>
    <xf numFmtId="166" fontId="1" fillId="0" borderId="0" xfId="1" applyNumberFormat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1</xdr:col>
      <xdr:colOff>1752600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1628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1323975</xdr:colOff>
      <xdr:row>1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1295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showGridLines="0" tabSelected="1" topLeftCell="A4" zoomScale="90" zoomScaleNormal="90" workbookViewId="0">
      <selection activeCell="B26" sqref="B26"/>
    </sheetView>
  </sheetViews>
  <sheetFormatPr defaultRowHeight="15.75" x14ac:dyDescent="0.25"/>
  <cols>
    <col min="1" max="1" width="3" style="2" customWidth="1"/>
    <col min="2" max="2" width="32.75" style="2" customWidth="1"/>
    <col min="3" max="3" width="4.75" style="2" customWidth="1"/>
    <col min="4" max="4" width="1" style="2" customWidth="1"/>
    <col min="5" max="5" width="18.25" style="2" customWidth="1"/>
    <col min="6" max="6" width="1.125" style="2" customWidth="1"/>
    <col min="7" max="7" width="18.625" style="2" customWidth="1"/>
    <col min="8" max="8" width="1.125" style="2" customWidth="1"/>
    <col min="9" max="16384" width="9" style="2"/>
  </cols>
  <sheetData>
    <row r="1" spans="2:8" x14ac:dyDescent="0.25">
      <c r="B1" s="1"/>
      <c r="C1" s="1"/>
      <c r="D1" s="1"/>
    </row>
    <row r="2" spans="2:8" x14ac:dyDescent="0.25">
      <c r="B2" s="1"/>
      <c r="C2" s="1"/>
      <c r="D2" s="1"/>
    </row>
    <row r="3" spans="2:8" x14ac:dyDescent="0.25">
      <c r="B3" s="3" t="s">
        <v>0</v>
      </c>
      <c r="C3" s="3"/>
      <c r="D3" s="3"/>
      <c r="E3" s="3"/>
      <c r="F3" s="3"/>
      <c r="G3" s="3"/>
      <c r="H3" s="3"/>
    </row>
    <row r="4" spans="2:8" x14ac:dyDescent="0.25">
      <c r="B4" s="3" t="s">
        <v>1</v>
      </c>
      <c r="C4" s="3"/>
      <c r="D4" s="3"/>
      <c r="E4" s="3"/>
      <c r="F4" s="3"/>
      <c r="G4" s="3"/>
      <c r="H4" s="3"/>
    </row>
    <row r="5" spans="2:8" x14ac:dyDescent="0.25">
      <c r="B5" s="1"/>
      <c r="C5" s="1"/>
      <c r="D5" s="1"/>
      <c r="G5" s="1"/>
      <c r="H5" s="1"/>
    </row>
    <row r="6" spans="2:8" x14ac:dyDescent="0.25">
      <c r="B6" s="3" t="s">
        <v>2</v>
      </c>
      <c r="C6" s="3"/>
      <c r="D6" s="3"/>
      <c r="E6" s="3"/>
      <c r="F6" s="3"/>
      <c r="G6" s="3"/>
      <c r="H6" s="3"/>
    </row>
    <row r="7" spans="2:8" x14ac:dyDescent="0.25">
      <c r="B7" s="1"/>
      <c r="C7" s="1"/>
      <c r="D7" s="1"/>
    </row>
    <row r="8" spans="2:8" x14ac:dyDescent="0.25">
      <c r="B8" s="4" t="s">
        <v>3</v>
      </c>
      <c r="C8" s="4"/>
      <c r="D8" s="4"/>
      <c r="E8" s="4"/>
      <c r="F8" s="4"/>
      <c r="G8" s="4"/>
      <c r="H8" s="4"/>
    </row>
    <row r="9" spans="2:8" x14ac:dyDescent="0.25">
      <c r="B9" s="5"/>
      <c r="C9" s="5"/>
      <c r="D9" s="5"/>
      <c r="E9" s="5"/>
      <c r="F9" s="5"/>
      <c r="G9" s="5"/>
      <c r="H9" s="5"/>
    </row>
    <row r="10" spans="2:8" x14ac:dyDescent="0.25">
      <c r="B10" s="6" t="s">
        <v>4</v>
      </c>
      <c r="C10" s="6"/>
      <c r="D10" s="6"/>
      <c r="E10" s="6"/>
      <c r="F10" s="6"/>
      <c r="G10" s="6"/>
      <c r="H10" s="6"/>
    </row>
    <row r="11" spans="2:8" x14ac:dyDescent="0.25">
      <c r="B11" s="7"/>
      <c r="C11" s="7"/>
      <c r="D11" s="7"/>
      <c r="E11" s="7"/>
      <c r="F11" s="5"/>
      <c r="G11" s="5"/>
      <c r="H11" s="5"/>
    </row>
    <row r="12" spans="2:8" x14ac:dyDescent="0.25">
      <c r="B12" s="8"/>
      <c r="C12" s="9" t="s">
        <v>5</v>
      </c>
      <c r="D12" s="8"/>
      <c r="E12" s="10">
        <v>2021</v>
      </c>
      <c r="G12" s="10">
        <v>2020</v>
      </c>
      <c r="H12" s="11"/>
    </row>
    <row r="13" spans="2:8" x14ac:dyDescent="0.25">
      <c r="B13" s="8"/>
      <c r="C13" s="9"/>
      <c r="D13" s="8"/>
      <c r="E13" s="11"/>
      <c r="G13" s="11"/>
      <c r="H13" s="11"/>
    </row>
    <row r="14" spans="2:8" x14ac:dyDescent="0.25">
      <c r="B14" s="8" t="s">
        <v>6</v>
      </c>
      <c r="C14" s="8"/>
      <c r="D14" s="8"/>
      <c r="E14" s="11"/>
      <c r="F14" s="12"/>
      <c r="G14" s="11"/>
      <c r="H14" s="11"/>
    </row>
    <row r="15" spans="2:8" x14ac:dyDescent="0.25">
      <c r="B15" s="13" t="s">
        <v>7</v>
      </c>
      <c r="C15" s="14">
        <v>4</v>
      </c>
      <c r="D15" s="13"/>
      <c r="E15" s="15">
        <v>109890173</v>
      </c>
      <c r="F15" s="16"/>
      <c r="G15" s="15">
        <v>59424924</v>
      </c>
      <c r="H15" s="17"/>
    </row>
    <row r="16" spans="2:8" x14ac:dyDescent="0.25">
      <c r="B16" s="13" t="s">
        <v>8</v>
      </c>
      <c r="C16" s="14">
        <v>5</v>
      </c>
      <c r="D16" s="13"/>
      <c r="E16" s="15">
        <f>17945365.16+1491215.82+178039.47+21720.67+523625.69</f>
        <v>20159966.810000002</v>
      </c>
      <c r="F16" s="16"/>
      <c r="G16" s="15">
        <f>35231546.58+1526482.12+365056.92+74878.4+1280364.45</f>
        <v>38478328.469999999</v>
      </c>
      <c r="H16" s="17"/>
    </row>
    <row r="17" spans="2:8" x14ac:dyDescent="0.25">
      <c r="B17" s="13" t="s">
        <v>9</v>
      </c>
      <c r="C17" s="14">
        <v>6</v>
      </c>
      <c r="D17" s="13"/>
      <c r="E17" s="15">
        <v>25651312</v>
      </c>
      <c r="F17" s="16"/>
      <c r="G17" s="15">
        <v>20655841</v>
      </c>
      <c r="H17" s="17"/>
    </row>
    <row r="18" spans="2:8" x14ac:dyDescent="0.25">
      <c r="B18" s="13" t="s">
        <v>10</v>
      </c>
      <c r="C18" s="14">
        <v>7</v>
      </c>
      <c r="D18" s="13"/>
      <c r="E18" s="15">
        <v>435371</v>
      </c>
      <c r="F18" s="16"/>
      <c r="G18" s="15">
        <v>473122</v>
      </c>
      <c r="H18" s="17"/>
    </row>
    <row r="19" spans="2:8" x14ac:dyDescent="0.25">
      <c r="B19" s="13" t="s">
        <v>11</v>
      </c>
      <c r="C19" s="14">
        <v>8</v>
      </c>
      <c r="D19" s="13"/>
      <c r="E19" s="15">
        <v>552949</v>
      </c>
      <c r="F19" s="16"/>
      <c r="G19" s="15">
        <v>155634</v>
      </c>
      <c r="H19" s="17"/>
    </row>
    <row r="20" spans="2:8" x14ac:dyDescent="0.25">
      <c r="B20" s="13" t="s">
        <v>12</v>
      </c>
      <c r="C20" s="14">
        <v>9</v>
      </c>
      <c r="D20" s="13"/>
      <c r="E20" s="15">
        <v>229392</v>
      </c>
      <c r="F20" s="16"/>
      <c r="G20" s="15">
        <v>347270</v>
      </c>
      <c r="H20" s="17"/>
    </row>
    <row r="21" spans="2:8" x14ac:dyDescent="0.25">
      <c r="B21" s="13" t="s">
        <v>13</v>
      </c>
      <c r="C21" s="14">
        <v>10</v>
      </c>
      <c r="D21" s="13"/>
      <c r="E21" s="15">
        <f>2840+702052.59+12374.6</f>
        <v>717267.19</v>
      </c>
      <c r="F21" s="16"/>
      <c r="G21" s="15">
        <f>830+680478.14+149307.15</f>
        <v>830615.29</v>
      </c>
      <c r="H21" s="17"/>
    </row>
    <row r="22" spans="2:8" x14ac:dyDescent="0.25">
      <c r="B22" s="13" t="s">
        <v>14</v>
      </c>
      <c r="C22" s="14">
        <v>11</v>
      </c>
      <c r="D22" s="13"/>
      <c r="E22" s="15">
        <v>75768</v>
      </c>
      <c r="F22" s="16"/>
      <c r="G22" s="15">
        <v>448525</v>
      </c>
      <c r="H22" s="17"/>
    </row>
    <row r="23" spans="2:8" x14ac:dyDescent="0.25">
      <c r="B23" s="13" t="s">
        <v>15</v>
      </c>
      <c r="C23" s="14">
        <v>12</v>
      </c>
      <c r="D23" s="13"/>
      <c r="E23" s="15">
        <v>1860844</v>
      </c>
      <c r="F23" s="16"/>
      <c r="G23" s="15">
        <v>0</v>
      </c>
      <c r="H23" s="17"/>
    </row>
    <row r="24" spans="2:8" x14ac:dyDescent="0.25">
      <c r="B24" s="13" t="s">
        <v>16</v>
      </c>
      <c r="C24" s="14">
        <v>13</v>
      </c>
      <c r="D24" s="13"/>
      <c r="E24" s="15">
        <v>1318004</v>
      </c>
      <c r="F24" s="16"/>
      <c r="G24" s="15">
        <v>522121</v>
      </c>
      <c r="H24" s="17"/>
    </row>
    <row r="25" spans="2:8" x14ac:dyDescent="0.25">
      <c r="B25" s="13"/>
      <c r="C25" s="14"/>
      <c r="D25" s="13"/>
      <c r="E25" s="18">
        <f>SUM(E15:E24)</f>
        <v>160891047</v>
      </c>
      <c r="F25" s="19"/>
      <c r="G25" s="18">
        <f>SUM(G15:G24)</f>
        <v>121336380.76000001</v>
      </c>
      <c r="H25" s="20"/>
    </row>
    <row r="26" spans="2:8" x14ac:dyDescent="0.25">
      <c r="B26" s="21" t="s">
        <v>17</v>
      </c>
      <c r="C26" s="7"/>
      <c r="D26" s="21"/>
      <c r="E26" s="22"/>
      <c r="F26" s="23"/>
      <c r="G26" s="22"/>
      <c r="H26" s="20"/>
    </row>
    <row r="27" spans="2:8" x14ac:dyDescent="0.25">
      <c r="B27" s="13" t="s">
        <v>18</v>
      </c>
      <c r="C27" s="14"/>
      <c r="D27" s="13"/>
      <c r="E27" s="15"/>
      <c r="F27" s="24"/>
      <c r="G27" s="15"/>
      <c r="H27" s="17"/>
    </row>
    <row r="28" spans="2:8" x14ac:dyDescent="0.25">
      <c r="B28" s="13" t="s">
        <v>19</v>
      </c>
      <c r="C28" s="14">
        <v>14</v>
      </c>
      <c r="D28" s="13"/>
      <c r="E28" s="15">
        <v>8042054</v>
      </c>
      <c r="F28" s="24"/>
      <c r="G28" s="15">
        <f>7434774.12-680228.77+362837+1</f>
        <v>7117383.3499999996</v>
      </c>
      <c r="H28" s="17"/>
    </row>
    <row r="29" spans="2:8" x14ac:dyDescent="0.25">
      <c r="B29" s="13" t="s">
        <v>20</v>
      </c>
      <c r="C29" s="14">
        <v>15</v>
      </c>
      <c r="D29" s="13"/>
      <c r="E29" s="15">
        <v>17128224</v>
      </c>
      <c r="F29" s="24"/>
      <c r="G29" s="15">
        <v>20675720</v>
      </c>
      <c r="H29" s="17"/>
    </row>
    <row r="30" spans="2:8" x14ac:dyDescent="0.25">
      <c r="B30" s="13" t="s">
        <v>21</v>
      </c>
      <c r="C30" s="14">
        <v>16</v>
      </c>
      <c r="D30" s="13"/>
      <c r="E30" s="15">
        <v>139587</v>
      </c>
      <c r="F30" s="24"/>
      <c r="G30" s="15">
        <v>0</v>
      </c>
      <c r="H30" s="17"/>
    </row>
    <row r="31" spans="2:8" x14ac:dyDescent="0.25">
      <c r="B31" s="13" t="s">
        <v>22</v>
      </c>
      <c r="C31" s="14">
        <v>17</v>
      </c>
      <c r="D31" s="13"/>
      <c r="E31" s="15">
        <v>313310</v>
      </c>
      <c r="F31" s="19"/>
      <c r="G31" s="15">
        <v>313310</v>
      </c>
      <c r="H31" s="17"/>
    </row>
    <row r="32" spans="2:8" x14ac:dyDescent="0.25">
      <c r="B32" s="13" t="s">
        <v>23</v>
      </c>
      <c r="C32" s="14">
        <v>18</v>
      </c>
      <c r="D32" s="13"/>
      <c r="E32" s="15">
        <v>33136585</v>
      </c>
      <c r="F32" s="16"/>
      <c r="G32" s="15">
        <v>32094138</v>
      </c>
      <c r="H32" s="17"/>
    </row>
    <row r="33" spans="2:8" x14ac:dyDescent="0.25">
      <c r="B33" s="13" t="s">
        <v>24</v>
      </c>
      <c r="C33" s="14">
        <v>19</v>
      </c>
      <c r="D33" s="13"/>
      <c r="E33" s="15">
        <v>3453191</v>
      </c>
      <c r="F33" s="16"/>
      <c r="G33" s="15">
        <v>2928627</v>
      </c>
      <c r="H33" s="17"/>
    </row>
    <row r="34" spans="2:8" x14ac:dyDescent="0.25">
      <c r="B34" s="13"/>
      <c r="C34" s="14"/>
      <c r="D34" s="13"/>
      <c r="E34" s="18">
        <f>SUM(E27:E33)</f>
        <v>62212951</v>
      </c>
      <c r="F34" s="19"/>
      <c r="G34" s="18">
        <f>SUM(G27:G33)</f>
        <v>63129178.350000001</v>
      </c>
      <c r="H34" s="20"/>
    </row>
    <row r="35" spans="2:8" ht="16.5" thickBot="1" x14ac:dyDescent="0.3">
      <c r="B35" s="8" t="s">
        <v>25</v>
      </c>
      <c r="C35" s="9"/>
      <c r="D35" s="8"/>
      <c r="E35" s="25">
        <f>E25+E34</f>
        <v>223103998</v>
      </c>
      <c r="F35" s="19"/>
      <c r="G35" s="25">
        <f>G25+G34</f>
        <v>184465559.11000001</v>
      </c>
      <c r="H35" s="20"/>
    </row>
    <row r="36" spans="2:8" ht="16.5" thickTop="1" x14ac:dyDescent="0.25">
      <c r="C36" s="26"/>
      <c r="G36" s="27"/>
      <c r="H36" s="27"/>
    </row>
    <row r="37" spans="2:8" x14ac:dyDescent="0.25">
      <c r="B37" s="28" t="s">
        <v>26</v>
      </c>
      <c r="C37" s="28"/>
      <c r="D37" s="28"/>
      <c r="E37" s="28"/>
      <c r="F37" s="28"/>
      <c r="G37" s="28"/>
      <c r="H37" s="29"/>
    </row>
    <row r="39" spans="2:8" x14ac:dyDescent="0.25">
      <c r="E39" s="30"/>
    </row>
    <row r="40" spans="2:8" x14ac:dyDescent="0.25">
      <c r="E40" s="31"/>
    </row>
    <row r="41" spans="2:8" x14ac:dyDescent="0.25">
      <c r="E41" s="31"/>
    </row>
    <row r="42" spans="2:8" x14ac:dyDescent="0.25">
      <c r="E42" s="31"/>
    </row>
  </sheetData>
  <mergeCells count="6">
    <mergeCell ref="B3:H3"/>
    <mergeCell ref="B4:H4"/>
    <mergeCell ref="B6:H6"/>
    <mergeCell ref="B8:H8"/>
    <mergeCell ref="B10:H10"/>
    <mergeCell ref="B37:G37"/>
  </mergeCell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showGridLines="0" topLeftCell="A10" zoomScale="90" zoomScaleNormal="90" workbookViewId="0">
      <selection activeCell="B26" sqref="B26"/>
    </sheetView>
  </sheetViews>
  <sheetFormatPr defaultRowHeight="15.75" x14ac:dyDescent="0.25"/>
  <cols>
    <col min="1" max="1" width="3.375" style="2" customWidth="1"/>
    <col min="2" max="2" width="38.75" style="2" customWidth="1"/>
    <col min="3" max="3" width="5.75" style="26" customWidth="1"/>
    <col min="4" max="4" width="1" style="2" customWidth="1"/>
    <col min="5" max="5" width="17.125" style="2" customWidth="1"/>
    <col min="6" max="6" width="1" style="2" customWidth="1"/>
    <col min="7" max="7" width="17.125" style="2" customWidth="1"/>
    <col min="8" max="8" width="1" style="2" customWidth="1"/>
    <col min="9" max="9" width="14.375" style="2" bestFit="1" customWidth="1"/>
    <col min="10" max="16384" width="9" style="2"/>
  </cols>
  <sheetData>
    <row r="2" spans="2:8" x14ac:dyDescent="0.25">
      <c r="B2" s="1"/>
      <c r="C2" s="32"/>
      <c r="D2" s="1"/>
    </row>
    <row r="3" spans="2:8" x14ac:dyDescent="0.25">
      <c r="B3" s="3" t="s">
        <v>0</v>
      </c>
      <c r="C3" s="3"/>
      <c r="D3" s="3"/>
      <c r="E3" s="3"/>
      <c r="F3" s="3"/>
      <c r="G3" s="3"/>
      <c r="H3" s="3"/>
    </row>
    <row r="4" spans="2:8" x14ac:dyDescent="0.25">
      <c r="B4" s="3" t="s">
        <v>1</v>
      </c>
      <c r="C4" s="3"/>
      <c r="D4" s="3"/>
      <c r="E4" s="3"/>
      <c r="F4" s="3"/>
      <c r="G4" s="3"/>
      <c r="H4" s="3"/>
    </row>
    <row r="5" spans="2:8" x14ac:dyDescent="0.25">
      <c r="B5" s="1"/>
      <c r="C5" s="32"/>
      <c r="D5" s="1"/>
      <c r="G5" s="1"/>
      <c r="H5" s="1"/>
    </row>
    <row r="6" spans="2:8" x14ac:dyDescent="0.25">
      <c r="B6" s="3" t="s">
        <v>2</v>
      </c>
      <c r="C6" s="3"/>
      <c r="D6" s="3"/>
      <c r="E6" s="3"/>
      <c r="F6" s="3"/>
      <c r="G6" s="3"/>
      <c r="H6" s="3"/>
    </row>
    <row r="7" spans="2:8" x14ac:dyDescent="0.25">
      <c r="B7" s="1"/>
      <c r="C7" s="32"/>
      <c r="D7" s="1"/>
    </row>
    <row r="8" spans="2:8" x14ac:dyDescent="0.25">
      <c r="B8" s="4" t="s">
        <v>3</v>
      </c>
      <c r="C8" s="4"/>
      <c r="D8" s="4"/>
      <c r="E8" s="4"/>
      <c r="F8" s="4"/>
      <c r="G8" s="4"/>
      <c r="H8" s="4"/>
    </row>
    <row r="9" spans="2:8" x14ac:dyDescent="0.25">
      <c r="B9" s="1"/>
      <c r="C9" s="32"/>
      <c r="D9" s="1"/>
      <c r="E9" s="1"/>
      <c r="F9" s="1"/>
    </row>
    <row r="10" spans="2:8" x14ac:dyDescent="0.25">
      <c r="B10" s="3" t="s">
        <v>27</v>
      </c>
      <c r="C10" s="3"/>
      <c r="D10" s="3"/>
      <c r="E10" s="3"/>
      <c r="F10" s="3"/>
      <c r="G10" s="3"/>
      <c r="H10" s="3"/>
    </row>
    <row r="11" spans="2:8" ht="18.75" customHeight="1" x14ac:dyDescent="0.25">
      <c r="B11" s="32"/>
      <c r="C11" s="32"/>
      <c r="D11" s="32"/>
      <c r="E11" s="32"/>
      <c r="F11" s="32"/>
      <c r="G11" s="32"/>
      <c r="H11" s="32"/>
    </row>
    <row r="12" spans="2:8" x14ac:dyDescent="0.25">
      <c r="C12" s="32" t="s">
        <v>5</v>
      </c>
      <c r="E12" s="10">
        <v>2021</v>
      </c>
      <c r="G12" s="10">
        <v>2020</v>
      </c>
      <c r="H12" s="11"/>
    </row>
    <row r="13" spans="2:8" x14ac:dyDescent="0.25">
      <c r="C13" s="32"/>
      <c r="E13" s="11"/>
      <c r="G13" s="11"/>
      <c r="H13" s="11"/>
    </row>
    <row r="14" spans="2:8" x14ac:dyDescent="0.25">
      <c r="B14" s="33" t="s">
        <v>6</v>
      </c>
      <c r="C14" s="34"/>
      <c r="D14" s="33"/>
      <c r="E14" s="35"/>
      <c r="F14" s="33"/>
      <c r="G14" s="35"/>
      <c r="H14" s="35"/>
    </row>
    <row r="15" spans="2:8" x14ac:dyDescent="0.25">
      <c r="B15" s="36" t="s">
        <v>28</v>
      </c>
      <c r="C15" s="37">
        <v>20</v>
      </c>
      <c r="D15" s="36"/>
      <c r="E15" s="16">
        <f>11991037+1</f>
        <v>11991038</v>
      </c>
      <c r="F15" s="16"/>
      <c r="G15" s="16">
        <v>10440597</v>
      </c>
      <c r="H15" s="16"/>
    </row>
    <row r="16" spans="2:8" x14ac:dyDescent="0.25">
      <c r="B16" s="38" t="s">
        <v>29</v>
      </c>
      <c r="C16" s="39">
        <v>21</v>
      </c>
      <c r="D16" s="38"/>
      <c r="E16" s="16">
        <f>14410976.65+8137756.1+143336.62</f>
        <v>22692069.370000001</v>
      </c>
      <c r="F16" s="24"/>
      <c r="G16" s="16">
        <f>13268859.25+5945771.03+54523.8</f>
        <v>19269154.080000002</v>
      </c>
      <c r="H16" s="16"/>
    </row>
    <row r="17" spans="2:8" x14ac:dyDescent="0.25">
      <c r="B17" s="36" t="s">
        <v>30</v>
      </c>
      <c r="C17" s="37">
        <v>22</v>
      </c>
      <c r="D17" s="36"/>
      <c r="E17" s="16">
        <f>4284422.23+9997.8+3599.28+1053620.05</f>
        <v>5351639.3600000003</v>
      </c>
      <c r="F17" s="16"/>
      <c r="G17" s="16">
        <f>2901011+1016290.2+13597</f>
        <v>3930898.2</v>
      </c>
      <c r="H17" s="16"/>
    </row>
    <row r="18" spans="2:8" x14ac:dyDescent="0.25">
      <c r="B18" s="38" t="s">
        <v>31</v>
      </c>
      <c r="C18" s="39"/>
      <c r="D18" s="38"/>
      <c r="E18" s="16">
        <v>14212779</v>
      </c>
      <c r="F18" s="24"/>
      <c r="G18" s="16">
        <v>13438287</v>
      </c>
      <c r="H18" s="16"/>
    </row>
    <row r="19" spans="2:8" x14ac:dyDescent="0.25">
      <c r="B19" s="36" t="s">
        <v>32</v>
      </c>
      <c r="C19" s="37">
        <v>23</v>
      </c>
      <c r="D19" s="36"/>
      <c r="E19" s="16">
        <v>5937407</v>
      </c>
      <c r="F19" s="16"/>
      <c r="G19" s="16">
        <v>5351015</v>
      </c>
      <c r="H19" s="16"/>
    </row>
    <row r="20" spans="2:8" x14ac:dyDescent="0.25">
      <c r="B20" s="36" t="s">
        <v>33</v>
      </c>
      <c r="C20" s="37">
        <v>24</v>
      </c>
      <c r="D20" s="36"/>
      <c r="E20" s="16">
        <v>12223688</v>
      </c>
      <c r="F20" s="16"/>
      <c r="G20" s="16">
        <v>0</v>
      </c>
      <c r="H20" s="16"/>
    </row>
    <row r="21" spans="2:8" x14ac:dyDescent="0.25">
      <c r="B21" s="36" t="s">
        <v>34</v>
      </c>
      <c r="C21" s="37">
        <v>25</v>
      </c>
      <c r="D21" s="36"/>
      <c r="E21" s="16">
        <f>10093685.45-8149125.57-143336.62</f>
        <v>1801223.2599999988</v>
      </c>
      <c r="F21" s="16"/>
      <c r="G21" s="16">
        <f>4217.88+1473577.14-54523.8+1</f>
        <v>1423272.2199999997</v>
      </c>
      <c r="H21" s="16"/>
    </row>
    <row r="22" spans="2:8" x14ac:dyDescent="0.25">
      <c r="B22" s="35"/>
      <c r="C22" s="40"/>
      <c r="D22" s="35"/>
      <c r="E22" s="18">
        <f>SUM(E15:E21)</f>
        <v>74209843.99000001</v>
      </c>
      <c r="F22" s="41"/>
      <c r="G22" s="18">
        <f>SUM(G15:G21)</f>
        <v>53853223.5</v>
      </c>
      <c r="H22" s="22"/>
    </row>
    <row r="23" spans="2:8" x14ac:dyDescent="0.25">
      <c r="B23" s="33" t="s">
        <v>17</v>
      </c>
      <c r="C23" s="34"/>
      <c r="D23" s="33"/>
      <c r="E23" s="41"/>
      <c r="F23" s="19"/>
      <c r="G23" s="41"/>
      <c r="H23" s="41"/>
    </row>
    <row r="24" spans="2:8" x14ac:dyDescent="0.25">
      <c r="B24" s="36" t="s">
        <v>32</v>
      </c>
      <c r="C24" s="37">
        <v>23</v>
      </c>
      <c r="D24" s="36"/>
      <c r="E24" s="16">
        <f>12094245+1</f>
        <v>12094246</v>
      </c>
      <c r="F24" s="16"/>
      <c r="G24" s="16">
        <v>15190664</v>
      </c>
      <c r="H24" s="16"/>
    </row>
    <row r="25" spans="2:8" x14ac:dyDescent="0.25">
      <c r="B25" s="36" t="s">
        <v>35</v>
      </c>
      <c r="C25" s="37">
        <v>26</v>
      </c>
      <c r="D25" s="36"/>
      <c r="E25" s="30">
        <f>8867724+1</f>
        <v>8867725</v>
      </c>
      <c r="F25" s="16"/>
      <c r="G25" s="30">
        <f>8260928.5+2973933.89</f>
        <v>11234862.390000001</v>
      </c>
      <c r="H25" s="30"/>
    </row>
    <row r="26" spans="2:8" x14ac:dyDescent="0.25">
      <c r="B26" s="38" t="s">
        <v>36</v>
      </c>
      <c r="C26" s="39">
        <v>27</v>
      </c>
      <c r="D26" s="36"/>
      <c r="E26" s="30">
        <v>981303</v>
      </c>
      <c r="F26" s="16"/>
      <c r="G26" s="30">
        <v>425358</v>
      </c>
      <c r="H26" s="30"/>
    </row>
    <row r="27" spans="2:8" x14ac:dyDescent="0.25">
      <c r="B27" s="36" t="s">
        <v>37</v>
      </c>
      <c r="C27" s="37">
        <v>28</v>
      </c>
      <c r="D27" s="36"/>
      <c r="E27" s="30">
        <v>12504734</v>
      </c>
      <c r="F27" s="16"/>
      <c r="G27" s="30">
        <v>20424441</v>
      </c>
      <c r="H27" s="30"/>
    </row>
    <row r="28" spans="2:8" x14ac:dyDescent="0.25">
      <c r="B28" s="36" t="s">
        <v>38</v>
      </c>
      <c r="C28" s="37">
        <v>29</v>
      </c>
      <c r="D28" s="36"/>
      <c r="E28" s="30">
        <v>7218964</v>
      </c>
      <c r="F28" s="16"/>
      <c r="G28" s="30">
        <v>7097946</v>
      </c>
      <c r="H28" s="30"/>
    </row>
    <row r="29" spans="2:8" x14ac:dyDescent="0.25">
      <c r="B29" s="38" t="s">
        <v>39</v>
      </c>
      <c r="C29" s="39">
        <v>22</v>
      </c>
      <c r="D29" s="38"/>
      <c r="E29" s="16">
        <v>2546248</v>
      </c>
      <c r="F29" s="24"/>
      <c r="G29" s="16">
        <v>3472325</v>
      </c>
      <c r="H29" s="16"/>
    </row>
    <row r="30" spans="2:8" x14ac:dyDescent="0.25">
      <c r="B30" s="35"/>
      <c r="C30" s="40"/>
      <c r="D30" s="35"/>
      <c r="E30" s="18">
        <f>SUM(E24:E29)</f>
        <v>44213220</v>
      </c>
      <c r="F30" s="41"/>
      <c r="G30" s="18">
        <f>SUM(G24:G29)</f>
        <v>57845596.390000001</v>
      </c>
      <c r="H30" s="22"/>
    </row>
    <row r="31" spans="2:8" x14ac:dyDescent="0.25">
      <c r="B31" s="42" t="s">
        <v>40</v>
      </c>
      <c r="C31" s="43"/>
      <c r="D31" s="42"/>
      <c r="E31" s="22"/>
      <c r="F31" s="44"/>
      <c r="G31" s="22"/>
      <c r="H31" s="22"/>
    </row>
    <row r="32" spans="2:8" x14ac:dyDescent="0.25">
      <c r="B32" s="36" t="s">
        <v>41</v>
      </c>
      <c r="C32" s="37" t="s">
        <v>42</v>
      </c>
      <c r="D32" s="36"/>
      <c r="E32" s="15">
        <v>97540247</v>
      </c>
      <c r="F32" s="16"/>
      <c r="G32" s="15">
        <v>97540247</v>
      </c>
      <c r="H32" s="15"/>
    </row>
    <row r="33" spans="2:9" x14ac:dyDescent="0.25">
      <c r="B33" s="36" t="s">
        <v>43</v>
      </c>
      <c r="C33" s="37" t="s">
        <v>44</v>
      </c>
      <c r="D33" s="36"/>
      <c r="E33" s="15">
        <v>-8034331</v>
      </c>
      <c r="F33" s="16"/>
      <c r="G33" s="15">
        <v>-19144026</v>
      </c>
      <c r="H33" s="15"/>
      <c r="I33" s="31"/>
    </row>
    <row r="34" spans="2:9" x14ac:dyDescent="0.25">
      <c r="B34" s="36" t="s">
        <v>45</v>
      </c>
      <c r="C34" s="37" t="s">
        <v>46</v>
      </c>
      <c r="D34" s="36"/>
      <c r="E34" s="15">
        <v>10242653</v>
      </c>
      <c r="F34" s="16"/>
      <c r="G34" s="15">
        <v>10269048</v>
      </c>
      <c r="H34" s="15"/>
    </row>
    <row r="35" spans="2:9" x14ac:dyDescent="0.25">
      <c r="B35" s="36" t="s">
        <v>47</v>
      </c>
      <c r="C35" s="37" t="s">
        <v>48</v>
      </c>
      <c r="D35" s="36"/>
      <c r="E35" s="15">
        <v>857803</v>
      </c>
      <c r="F35" s="16"/>
      <c r="G35" s="15">
        <v>0</v>
      </c>
      <c r="H35" s="15"/>
    </row>
    <row r="36" spans="2:9" x14ac:dyDescent="0.25">
      <c r="B36" s="36" t="s">
        <v>49</v>
      </c>
      <c r="C36" s="37" t="s">
        <v>50</v>
      </c>
      <c r="D36" s="36"/>
      <c r="E36" s="15">
        <v>4074563</v>
      </c>
      <c r="F36" s="16"/>
      <c r="G36" s="15">
        <v>0</v>
      </c>
      <c r="H36" s="15"/>
    </row>
    <row r="37" spans="2:9" x14ac:dyDescent="0.25">
      <c r="B37" s="36" t="s">
        <v>51</v>
      </c>
      <c r="C37" s="37"/>
      <c r="D37" s="36"/>
      <c r="E37" s="15">
        <v>0</v>
      </c>
      <c r="F37" s="16"/>
      <c r="G37" s="15">
        <f>-16621622.66+723093.13</f>
        <v>-15898529.529999999</v>
      </c>
      <c r="H37" s="15"/>
      <c r="I37" s="31"/>
    </row>
    <row r="38" spans="2:9" x14ac:dyDescent="0.25">
      <c r="B38" s="35"/>
      <c r="C38" s="40"/>
      <c r="D38" s="35"/>
      <c r="E38" s="18">
        <f>SUM(E32:E37)</f>
        <v>104680935</v>
      </c>
      <c r="F38" s="41"/>
      <c r="G38" s="18">
        <f>SUM(G32:G37)</f>
        <v>72766739.469999999</v>
      </c>
      <c r="H38" s="22"/>
    </row>
    <row r="39" spans="2:9" ht="16.5" thickBot="1" x14ac:dyDescent="0.3">
      <c r="B39" s="33" t="s">
        <v>52</v>
      </c>
      <c r="C39" s="34"/>
      <c r="D39" s="33"/>
      <c r="E39" s="25">
        <f>+E22+E30+E38</f>
        <v>223103998.99000001</v>
      </c>
      <c r="F39" s="19"/>
      <c r="G39" s="25">
        <f>+G22+G30+G38</f>
        <v>184465559.36000001</v>
      </c>
      <c r="H39" s="22"/>
    </row>
    <row r="40" spans="2:9" ht="16.5" thickTop="1" x14ac:dyDescent="0.25"/>
    <row r="41" spans="2:9" x14ac:dyDescent="0.25">
      <c r="B41" s="28" t="s">
        <v>26</v>
      </c>
      <c r="C41" s="28"/>
      <c r="D41" s="28"/>
      <c r="E41" s="28"/>
      <c r="F41" s="28"/>
      <c r="G41" s="28"/>
      <c r="H41" s="29"/>
    </row>
    <row r="42" spans="2:9" x14ac:dyDescent="0.25">
      <c r="G42" s="31"/>
      <c r="H42" s="31"/>
    </row>
    <row r="43" spans="2:9" x14ac:dyDescent="0.25">
      <c r="E43" s="31"/>
    </row>
    <row r="44" spans="2:9" x14ac:dyDescent="0.25">
      <c r="E44" s="31"/>
      <c r="G44" s="31"/>
      <c r="H44" s="31"/>
    </row>
    <row r="45" spans="2:9" x14ac:dyDescent="0.25">
      <c r="E45" s="31"/>
      <c r="G45" s="31"/>
      <c r="H45" s="31"/>
    </row>
    <row r="46" spans="2:9" x14ac:dyDescent="0.25">
      <c r="E46" s="31"/>
      <c r="G46" s="31"/>
      <c r="H46" s="31"/>
    </row>
    <row r="47" spans="2:9" x14ac:dyDescent="0.25">
      <c r="E47" s="31"/>
    </row>
    <row r="48" spans="2:9" x14ac:dyDescent="0.25">
      <c r="E48" s="31"/>
    </row>
  </sheetData>
  <mergeCells count="6">
    <mergeCell ref="B3:H3"/>
    <mergeCell ref="B4:H4"/>
    <mergeCell ref="B6:H6"/>
    <mergeCell ref="B8:H8"/>
    <mergeCell ref="B10:H10"/>
    <mergeCell ref="B41:G41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Ativo</vt:lpstr>
      <vt:lpstr>Passivo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2022-04-27T18:58:34Z</dcterms:created>
  <dcterms:modified xsi:type="dcterms:W3CDTF">2022-04-27T18:59:03Z</dcterms:modified>
</cp:coreProperties>
</file>