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04 - DEMONSTRAÇÕES CONTABEIS\Demonst.Contabeis 2022\Arquivo para publicação site Prodemge\5 - Demonstração do Fluxo de Caixa\"/>
    </mc:Choice>
  </mc:AlternateContent>
  <bookViews>
    <workbookView xWindow="0" yWindow="0" windowWidth="11625" windowHeight="7920"/>
  </bookViews>
  <sheets>
    <sheet name="DFC" sheetId="1" r:id="rId1"/>
  </sheets>
  <definedNames>
    <definedName name="_xlnm.Print_Area" localSheetId="0">DFC!$A$1:$G$62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D59" i="1"/>
  <c r="D60" i="1" s="1"/>
  <c r="E58" i="1"/>
  <c r="E60" i="1" s="1"/>
  <c r="G53" i="1"/>
  <c r="E53" i="1"/>
  <c r="D51" i="1"/>
  <c r="D53" i="1" s="1"/>
  <c r="G47" i="1"/>
  <c r="E47" i="1"/>
  <c r="D47" i="1"/>
  <c r="G38" i="1"/>
  <c r="G31" i="1" s="1"/>
  <c r="E38" i="1"/>
  <c r="E37" i="1"/>
  <c r="E31" i="1" s="1"/>
  <c r="D31" i="1"/>
  <c r="E30" i="1"/>
  <c r="E23" i="1" s="1"/>
  <c r="G23" i="1"/>
  <c r="D23" i="1"/>
  <c r="G22" i="1"/>
  <c r="E22" i="1"/>
  <c r="D16" i="1"/>
  <c r="D22" i="1" s="1"/>
  <c r="D43" i="1" s="1"/>
  <c r="D55" i="1" s="1"/>
  <c r="D64" i="1" l="1"/>
  <c r="E43" i="1"/>
  <c r="E55" i="1" s="1"/>
  <c r="G43" i="1"/>
  <c r="G55" i="1" s="1"/>
  <c r="D66" i="1" l="1"/>
  <c r="D65" i="1"/>
</calcChain>
</file>

<file path=xl/sharedStrings.xml><?xml version="1.0" encoding="utf-8"?>
<sst xmlns="http://schemas.openxmlformats.org/spreadsheetml/2006/main" count="48" uniqueCount="47">
  <si>
    <t>COMPANHIA DE TECNOLOGIA DA INFORMAÇÃO DO ESTADO DE MINAS GERAIS - PRODEMGE</t>
  </si>
  <si>
    <t>DEMONSTRAÇÃO DOS FLUXOS DE CAIXA DOS EXERCÍCIOS - MÉTODO INDIRETO</t>
  </si>
  <si>
    <t>FINDOS EM 31 DE DEZEMBRO DE 2022 E 2021</t>
  </si>
  <si>
    <t>(VALORES EM MILHARES DE REAIS)</t>
  </si>
  <si>
    <t>ATIVIDADE OPERACIONAL</t>
  </si>
  <si>
    <t xml:space="preserve">   Resultado Líquido antes do IRPJ e CSLL</t>
  </si>
  <si>
    <t xml:space="preserve">   Depreciação e amortização</t>
  </si>
  <si>
    <t xml:space="preserve">   Depreciação Reavaliação</t>
  </si>
  <si>
    <t xml:space="preserve">   Baixa não monetária  imobilizado/almoxarifado</t>
  </si>
  <si>
    <t xml:space="preserve">   Provisões do exercício</t>
  </si>
  <si>
    <t xml:space="preserve">   Provisão IRPJ/CSLL diferidos</t>
  </si>
  <si>
    <t xml:space="preserve">   Ativo de contrato</t>
  </si>
  <si>
    <t xml:space="preserve">   Serviços realizados a faturar</t>
  </si>
  <si>
    <t xml:space="preserve">   Venda de ativo Imobilizado</t>
  </si>
  <si>
    <t>RESULTADO AJUSTADO</t>
  </si>
  <si>
    <t xml:space="preserve"> Redução (aumento) nas contas de ativos</t>
  </si>
  <si>
    <t xml:space="preserve">   Contas a receber de clientes</t>
  </si>
  <si>
    <t xml:space="preserve">   Estoques</t>
  </si>
  <si>
    <t xml:space="preserve">  Impostos a recuperar</t>
  </si>
  <si>
    <t xml:space="preserve">  Créditos Pis/Cofins a utilizar</t>
  </si>
  <si>
    <t xml:space="preserve">  Depósitos judiciais</t>
  </si>
  <si>
    <t xml:space="preserve">  Ativos contingentes</t>
  </si>
  <si>
    <t xml:space="preserve">  Demais contas a receber</t>
  </si>
  <si>
    <t xml:space="preserve"> Aumento (Redução) nas contas de passivos</t>
  </si>
  <si>
    <t xml:space="preserve">    Fornecedores</t>
  </si>
  <si>
    <t xml:space="preserve">   Impostos a recolher</t>
  </si>
  <si>
    <t xml:space="preserve">   Salários e encargos sociais</t>
  </si>
  <si>
    <t xml:space="preserve">   Parcelamento de débitos - Libertas (Passivo Atuarial)</t>
  </si>
  <si>
    <t xml:space="preserve">   Parcelamento tributário</t>
  </si>
  <si>
    <t xml:space="preserve">   Benefício pós emprego</t>
  </si>
  <si>
    <t xml:space="preserve">   Outras contas a pagar</t>
  </si>
  <si>
    <t xml:space="preserve">   IRPJ e CSLL do Exercício</t>
  </si>
  <si>
    <t xml:space="preserve">   IRPJ e CSLL Diferidos</t>
  </si>
  <si>
    <t>Recursos líquidos gerados pelas atividades operacionais</t>
  </si>
  <si>
    <t>ATIVIDADE DE FINANCIAMENTO</t>
  </si>
  <si>
    <t xml:space="preserve">   Juros sobre capital próprio e dividendos pagos</t>
  </si>
  <si>
    <t>Recursos líquidos gerados pelas atividades de financiamento</t>
  </si>
  <si>
    <t>ATIVIDADE DE INVESTIMENTO</t>
  </si>
  <si>
    <t xml:space="preserve">   Venda de bens permanentes</t>
  </si>
  <si>
    <t xml:space="preserve">   Aumento do ativo imobilizado</t>
  </si>
  <si>
    <t xml:space="preserve">   Aumento do ativo intangível</t>
  </si>
  <si>
    <t>Recursos líquidos gerados pelas atividades de investimentos</t>
  </si>
  <si>
    <t>AUMENTO LÍQUIDO DE CAIXA E EQUIVALENTES DE CAIXA</t>
  </si>
  <si>
    <t xml:space="preserve">DEMONSTRAÇÃO DA VARIAÇÃO LÍQUIDA DE CAIXA </t>
  </si>
  <si>
    <t>No início do período</t>
  </si>
  <si>
    <t>No fim do período</t>
  </si>
  <si>
    <t>As notas explicativas integram as demonstrações 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</si>
</sst>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_(* #,##0_);_(* \(#,##0\);_(* &quot;-&quot;??_);_(@_)"/>
    <numFmt numFmtId="167" formatCode="_(* #,##0,_);_(* \(#,##0,\);_(* &quot;-&quot;??_);_(@_)"/>
  </numFmts>
  <fonts count="6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thin">
        <color theme="0"/>
      </bottom>
      <diagonal/>
    </border>
    <border>
      <left/>
      <right/>
      <top style="medium">
        <color rgb="FFFFFFFF"/>
      </top>
      <bottom style="thin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38">
    <xf numFmtId="164" fontId="0" fillId="0" borderId="0" xfId="0"/>
    <xf numFmtId="164" fontId="1" fillId="0" borderId="0" xfId="0" applyFont="1"/>
    <xf numFmtId="164" fontId="2" fillId="0" borderId="0" xfId="0" applyFont="1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Continuous"/>
    </xf>
    <xf numFmtId="164" fontId="1" fillId="0" borderId="0" xfId="0" applyFont="1" applyFill="1" applyAlignment="1" applyProtection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/>
    <xf numFmtId="166" fontId="2" fillId="0" borderId="0" xfId="1" applyNumberFormat="1" applyFont="1" applyFill="1"/>
    <xf numFmtId="167" fontId="2" fillId="0" borderId="2" xfId="1" applyNumberFormat="1" applyFont="1" applyFill="1" applyBorder="1" applyAlignment="1" applyProtection="1">
      <alignment vertical="center"/>
    </xf>
    <xf numFmtId="166" fontId="2" fillId="0" borderId="0" xfId="1" applyNumberFormat="1" applyFont="1"/>
    <xf numFmtId="166" fontId="2" fillId="2" borderId="0" xfId="1" applyNumberFormat="1" applyFont="1" applyFill="1"/>
    <xf numFmtId="164" fontId="1" fillId="0" borderId="0" xfId="0" applyFont="1" applyFill="1"/>
    <xf numFmtId="166" fontId="1" fillId="0" borderId="1" xfId="1" applyNumberFormat="1" applyFont="1" applyFill="1" applyBorder="1"/>
    <xf numFmtId="167" fontId="1" fillId="0" borderId="3" xfId="1" applyNumberFormat="1" applyFont="1" applyFill="1" applyBorder="1" applyAlignment="1" applyProtection="1">
      <alignment vertical="center"/>
    </xf>
    <xf numFmtId="167" fontId="1" fillId="0" borderId="4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/>
    <xf numFmtId="167" fontId="1" fillId="0" borderId="0" xfId="1" applyNumberFormat="1" applyFont="1" applyFill="1" applyBorder="1" applyAlignment="1" applyProtection="1">
      <alignment vertical="center"/>
    </xf>
    <xf numFmtId="167" fontId="2" fillId="0" borderId="5" xfId="1" applyNumberFormat="1" applyFont="1" applyFill="1" applyBorder="1" applyAlignment="1" applyProtection="1">
      <alignment vertical="center"/>
    </xf>
    <xf numFmtId="165" fontId="2" fillId="0" borderId="0" xfId="1" applyFont="1" applyFill="1"/>
    <xf numFmtId="167" fontId="2" fillId="0" borderId="4" xfId="1" applyNumberFormat="1" applyFont="1" applyFill="1" applyBorder="1" applyAlignment="1" applyProtection="1">
      <alignment vertical="center"/>
    </xf>
    <xf numFmtId="167" fontId="2" fillId="0" borderId="6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167" fontId="2" fillId="0" borderId="3" xfId="1" applyNumberFormat="1" applyFont="1" applyFill="1" applyBorder="1" applyAlignment="1" applyProtection="1">
      <alignment vertical="center"/>
    </xf>
    <xf numFmtId="167" fontId="1" fillId="0" borderId="5" xfId="1" applyNumberFormat="1" applyFont="1" applyFill="1" applyBorder="1" applyAlignment="1" applyProtection="1">
      <alignment vertical="center"/>
    </xf>
    <xf numFmtId="167" fontId="1" fillId="0" borderId="2" xfId="1" applyNumberFormat="1" applyFont="1" applyFill="1" applyBorder="1" applyAlignment="1" applyProtection="1">
      <alignment vertical="center"/>
    </xf>
    <xf numFmtId="166" fontId="3" fillId="0" borderId="0" xfId="1" applyNumberFormat="1" applyFont="1" applyFill="1"/>
    <xf numFmtId="166" fontId="4" fillId="0" borderId="0" xfId="1" applyNumberFormat="1" applyFont="1"/>
    <xf numFmtId="166" fontId="4" fillId="0" borderId="0" xfId="1" applyNumberFormat="1" applyFont="1" applyFill="1"/>
    <xf numFmtId="164" fontId="1" fillId="0" borderId="0" xfId="0" applyFont="1" applyFill="1" applyAlignment="1">
      <alignment wrapText="1"/>
    </xf>
    <xf numFmtId="164" fontId="3" fillId="0" borderId="0" xfId="0" applyFont="1" applyFill="1"/>
    <xf numFmtId="164" fontId="5" fillId="0" borderId="0" xfId="0" applyFont="1" applyFill="1"/>
    <xf numFmtId="166" fontId="1" fillId="0" borderId="0" xfId="1" applyNumberFormat="1" applyFont="1" applyFill="1" applyBorder="1"/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 applyProtection="1">
      <alignment horizontal="center"/>
    </xf>
    <xf numFmtId="165" fontId="2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1933575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6200"/>
          <a:ext cx="17526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topLeftCell="A19" zoomScale="70" zoomScaleNormal="70" workbookViewId="0">
      <selection activeCell="K49" sqref="K49:K52"/>
    </sheetView>
  </sheetViews>
  <sheetFormatPr defaultRowHeight="15.75" x14ac:dyDescent="0.25"/>
  <cols>
    <col min="1" max="1" width="8.125" style="2" customWidth="1"/>
    <col min="2" max="2" width="64.25" style="2" customWidth="1"/>
    <col min="3" max="3" width="1.375" style="2" customWidth="1"/>
    <col min="4" max="4" width="18.5" style="2" hidden="1" customWidth="1"/>
    <col min="5" max="5" width="10.25" style="2" customWidth="1"/>
    <col min="6" max="6" width="1.75" style="2" customWidth="1"/>
    <col min="7" max="7" width="18" style="2" customWidth="1"/>
    <col min="8" max="8" width="12.25" style="2" customWidth="1"/>
    <col min="9" max="9" width="9" style="2"/>
    <col min="10" max="11" width="15.125" style="2" bestFit="1" customWidth="1"/>
    <col min="12" max="12" width="16" style="2" bestFit="1" customWidth="1"/>
    <col min="13" max="16384" width="9" style="2"/>
  </cols>
  <sheetData>
    <row r="1" spans="2:10" x14ac:dyDescent="0.25">
      <c r="B1" s="1"/>
      <c r="C1" s="1"/>
      <c r="D1" s="1"/>
      <c r="E1" s="1"/>
      <c r="F1" s="1"/>
      <c r="G1" s="1"/>
      <c r="H1" s="1"/>
    </row>
    <row r="2" spans="2:10" ht="17.25" customHeight="1" x14ac:dyDescent="0.25">
      <c r="B2" s="1"/>
      <c r="C2" s="1"/>
      <c r="D2" s="1"/>
      <c r="E2" s="1"/>
      <c r="F2" s="1"/>
      <c r="G2" s="1"/>
      <c r="H2" s="1"/>
    </row>
    <row r="3" spans="2:10" x14ac:dyDescent="0.25">
      <c r="B3" s="3" t="s">
        <v>0</v>
      </c>
      <c r="C3" s="3"/>
      <c r="D3" s="3"/>
      <c r="E3" s="3"/>
      <c r="F3" s="3"/>
      <c r="G3" s="3"/>
      <c r="H3" s="4"/>
    </row>
    <row r="4" spans="2:10" ht="13.5" customHeight="1" x14ac:dyDescent="0.25">
      <c r="B4" s="5"/>
      <c r="C4" s="5"/>
      <c r="D4" s="5"/>
      <c r="E4" s="5"/>
      <c r="F4" s="5"/>
      <c r="G4" s="5"/>
      <c r="H4" s="5"/>
    </row>
    <row r="5" spans="2:10" x14ac:dyDescent="0.25">
      <c r="B5" s="3" t="s">
        <v>1</v>
      </c>
      <c r="C5" s="3"/>
      <c r="D5" s="3"/>
      <c r="E5" s="3"/>
      <c r="F5" s="3"/>
      <c r="G5" s="3"/>
      <c r="H5" s="4"/>
    </row>
    <row r="6" spans="2:10" x14ac:dyDescent="0.25">
      <c r="B6" s="3" t="s">
        <v>2</v>
      </c>
      <c r="C6" s="3"/>
      <c r="D6" s="3"/>
      <c r="E6" s="3"/>
      <c r="F6" s="3"/>
      <c r="G6" s="3"/>
      <c r="H6" s="4"/>
    </row>
    <row r="7" spans="2:10" ht="8.25" customHeight="1" x14ac:dyDescent="0.25">
      <c r="B7" s="4"/>
      <c r="C7" s="4"/>
      <c r="D7" s="4"/>
      <c r="E7" s="4"/>
      <c r="F7" s="4"/>
      <c r="G7" s="4"/>
      <c r="H7" s="4"/>
    </row>
    <row r="8" spans="2:10" x14ac:dyDescent="0.25">
      <c r="B8" s="6" t="s">
        <v>3</v>
      </c>
      <c r="C8" s="6"/>
      <c r="D8" s="6"/>
      <c r="E8" s="6"/>
      <c r="F8" s="6"/>
      <c r="G8" s="6"/>
      <c r="H8" s="6"/>
    </row>
    <row r="9" spans="2:10" ht="7.5" customHeight="1" x14ac:dyDescent="0.25"/>
    <row r="10" spans="2:10" x14ac:dyDescent="0.25">
      <c r="D10" s="7"/>
      <c r="E10" s="7">
        <v>2022</v>
      </c>
      <c r="F10" s="8"/>
      <c r="G10" s="7">
        <v>2021</v>
      </c>
      <c r="H10" s="8"/>
    </row>
    <row r="11" spans="2:10" x14ac:dyDescent="0.25">
      <c r="D11" s="8"/>
      <c r="E11" s="8"/>
      <c r="F11" s="8"/>
      <c r="G11" s="8"/>
      <c r="H11" s="8"/>
    </row>
    <row r="12" spans="2:10" ht="16.5" thickBot="1" x14ac:dyDescent="0.3">
      <c r="B12" s="1" t="s">
        <v>4</v>
      </c>
      <c r="C12" s="1"/>
      <c r="D12" s="9"/>
      <c r="E12" s="9"/>
      <c r="F12" s="9"/>
      <c r="G12" s="9"/>
      <c r="H12" s="9"/>
    </row>
    <row r="13" spans="2:10" ht="16.5" thickBot="1" x14ac:dyDescent="0.3">
      <c r="B13" s="2" t="s">
        <v>5</v>
      </c>
      <c r="D13" s="10">
        <v>4874168</v>
      </c>
      <c r="E13" s="11">
        <v>59780015.329999998</v>
      </c>
      <c r="F13" s="11"/>
      <c r="G13" s="11">
        <v>57839669.829999998</v>
      </c>
      <c r="H13" s="10"/>
      <c r="J13" s="12"/>
    </row>
    <row r="14" spans="2:10" ht="16.5" thickBot="1" x14ac:dyDescent="0.3">
      <c r="B14" s="2" t="s">
        <v>6</v>
      </c>
      <c r="D14" s="10">
        <v>12681310</v>
      </c>
      <c r="E14" s="11">
        <v>8626155.8599999994</v>
      </c>
      <c r="F14" s="11"/>
      <c r="G14" s="11">
        <v>8100303.0300000003</v>
      </c>
      <c r="H14" s="12"/>
      <c r="J14" s="12"/>
    </row>
    <row r="15" spans="2:10" ht="16.5" thickBot="1" x14ac:dyDescent="0.3">
      <c r="B15" s="2" t="s">
        <v>7</v>
      </c>
      <c r="D15" s="13"/>
      <c r="E15" s="11">
        <v>39991.56</v>
      </c>
      <c r="F15" s="11"/>
      <c r="G15" s="11">
        <v>39991.56</v>
      </c>
      <c r="H15" s="10"/>
      <c r="J15" s="12"/>
    </row>
    <row r="16" spans="2:10" ht="16.5" thickBot="1" x14ac:dyDescent="0.3">
      <c r="B16" s="2" t="s">
        <v>8</v>
      </c>
      <c r="D16" s="10">
        <f>1014.74+8589945.2-914.91</f>
        <v>8590045.0299999993</v>
      </c>
      <c r="E16" s="11">
        <v>799801.05</v>
      </c>
      <c r="F16" s="11"/>
      <c r="G16" s="11">
        <v>90333.29</v>
      </c>
      <c r="H16" s="10"/>
      <c r="J16" s="12"/>
    </row>
    <row r="17" spans="2:10" ht="16.5" thickBot="1" x14ac:dyDescent="0.3">
      <c r="B17" s="9" t="s">
        <v>9</v>
      </c>
      <c r="C17" s="9"/>
      <c r="D17" s="10"/>
      <c r="E17" s="11">
        <v>2222585.7000000002</v>
      </c>
      <c r="F17" s="11"/>
      <c r="G17" s="11">
        <v>16715797.380000001</v>
      </c>
      <c r="H17" s="10"/>
      <c r="J17" s="12"/>
    </row>
    <row r="18" spans="2:10" ht="16.5" thickBot="1" x14ac:dyDescent="0.3">
      <c r="B18" s="9" t="s">
        <v>10</v>
      </c>
      <c r="C18" s="9">
        <v>25</v>
      </c>
      <c r="D18" s="10">
        <v>2629375</v>
      </c>
      <c r="E18" s="11">
        <v>-422869.06</v>
      </c>
      <c r="F18" s="11"/>
      <c r="G18" s="11">
        <v>339158.93</v>
      </c>
      <c r="H18" s="10"/>
      <c r="J18" s="12"/>
    </row>
    <row r="19" spans="2:10" ht="16.5" thickBot="1" x14ac:dyDescent="0.3">
      <c r="B19" s="2" t="s">
        <v>11</v>
      </c>
      <c r="C19" s="9">
        <v>20</v>
      </c>
      <c r="D19" s="10">
        <v>3853845</v>
      </c>
      <c r="E19" s="11">
        <v>75767.600000000006</v>
      </c>
      <c r="F19" s="11"/>
      <c r="G19" s="11">
        <v>372757.42</v>
      </c>
      <c r="H19" s="10"/>
      <c r="J19" s="12"/>
    </row>
    <row r="20" spans="2:10" s="9" customFormat="1" ht="16.5" thickBot="1" x14ac:dyDescent="0.3">
      <c r="B20" s="2" t="s">
        <v>12</v>
      </c>
      <c r="D20" s="10">
        <v>-6686823</v>
      </c>
      <c r="E20" s="11">
        <v>4727009.72</v>
      </c>
      <c r="F20" s="11"/>
      <c r="G20" s="11">
        <v>-4361680.37</v>
      </c>
      <c r="J20" s="12"/>
    </row>
    <row r="21" spans="2:10" s="9" customFormat="1" ht="16.5" thickBot="1" x14ac:dyDescent="0.3">
      <c r="B21" s="2" t="s">
        <v>13</v>
      </c>
      <c r="D21" s="10"/>
      <c r="E21" s="11">
        <v>390166.11</v>
      </c>
      <c r="F21" s="11"/>
      <c r="G21" s="11">
        <v>0</v>
      </c>
      <c r="H21" s="10"/>
      <c r="J21" s="12"/>
    </row>
    <row r="22" spans="2:10" s="9" customFormat="1" x14ac:dyDescent="0.25">
      <c r="B22" s="14" t="s">
        <v>14</v>
      </c>
      <c r="C22" s="14"/>
      <c r="D22" s="15">
        <f>SUM(D13:D20)</f>
        <v>25941920.030000001</v>
      </c>
      <c r="E22" s="16">
        <f>SUM(E13:E21)</f>
        <v>76238623.86999999</v>
      </c>
      <c r="F22" s="17"/>
      <c r="G22" s="16">
        <f>SUM(G13:G21)</f>
        <v>79136331.070000008</v>
      </c>
      <c r="H22" s="18"/>
      <c r="J22" s="12"/>
    </row>
    <row r="23" spans="2:10" s="9" customFormat="1" x14ac:dyDescent="0.25">
      <c r="B23" s="14" t="s">
        <v>15</v>
      </c>
      <c r="C23" s="14"/>
      <c r="D23" s="18">
        <f>SUM(D24:D30)</f>
        <v>-18976645</v>
      </c>
      <c r="E23" s="19">
        <f>SUM(E24:E30)+1000</f>
        <v>-7144210.6299999999</v>
      </c>
      <c r="F23" s="19"/>
      <c r="G23" s="19">
        <f>SUM(G24:G30)</f>
        <v>2558475.7700000005</v>
      </c>
      <c r="H23" s="10"/>
      <c r="J23" s="12"/>
    </row>
    <row r="24" spans="2:10" s="9" customFormat="1" ht="16.5" thickBot="1" x14ac:dyDescent="0.3">
      <c r="B24" s="9" t="s">
        <v>16</v>
      </c>
      <c r="D24" s="10">
        <v>-20413366</v>
      </c>
      <c r="E24" s="20">
        <v>-4329246.76</v>
      </c>
      <c r="F24" s="20"/>
      <c r="G24" s="20">
        <v>4546954.58</v>
      </c>
      <c r="H24" s="10"/>
      <c r="J24" s="12"/>
    </row>
    <row r="25" spans="2:10" s="9" customFormat="1" ht="16.5" thickBot="1" x14ac:dyDescent="0.3">
      <c r="B25" s="9" t="s">
        <v>17</v>
      </c>
      <c r="D25" s="10">
        <v>22617</v>
      </c>
      <c r="E25" s="11">
        <v>10769.48</v>
      </c>
      <c r="F25" s="11"/>
      <c r="G25" s="11">
        <v>37751.11</v>
      </c>
      <c r="H25" s="10"/>
      <c r="J25" s="12"/>
    </row>
    <row r="26" spans="2:10" s="9" customFormat="1" ht="16.5" thickBot="1" x14ac:dyDescent="0.3">
      <c r="B26" s="21" t="s">
        <v>18</v>
      </c>
      <c r="C26" s="21"/>
      <c r="D26" s="10">
        <v>1298054</v>
      </c>
      <c r="E26" s="11">
        <v>-1484369.33</v>
      </c>
      <c r="F26" s="11"/>
      <c r="G26" s="11">
        <v>-397315.12</v>
      </c>
      <c r="H26" s="10"/>
      <c r="J26" s="12"/>
    </row>
    <row r="27" spans="2:10" s="9" customFormat="1" ht="16.5" thickBot="1" x14ac:dyDescent="0.3">
      <c r="B27" s="21" t="s">
        <v>19</v>
      </c>
      <c r="C27" s="21"/>
      <c r="D27" s="10"/>
      <c r="E27" s="11">
        <v>-81797.58</v>
      </c>
      <c r="F27" s="11"/>
      <c r="G27" s="11">
        <v>117877.91</v>
      </c>
      <c r="H27" s="10"/>
      <c r="J27" s="12"/>
    </row>
    <row r="28" spans="2:10" s="9" customFormat="1" ht="16.5" thickBot="1" x14ac:dyDescent="0.3">
      <c r="B28" s="21" t="s">
        <v>20</v>
      </c>
      <c r="C28" s="21"/>
      <c r="D28" s="10"/>
      <c r="E28" s="11">
        <v>-1160131.6200000001</v>
      </c>
      <c r="F28" s="11"/>
      <c r="G28" s="11">
        <v>-924671</v>
      </c>
      <c r="H28" s="10"/>
      <c r="J28" s="12"/>
    </row>
    <row r="29" spans="2:10" s="9" customFormat="1" ht="16.5" thickBot="1" x14ac:dyDescent="0.3">
      <c r="B29" s="21" t="s">
        <v>21</v>
      </c>
      <c r="C29" s="21"/>
      <c r="D29" s="10"/>
      <c r="E29" s="11">
        <v>-27009.67</v>
      </c>
      <c r="F29" s="22"/>
      <c r="G29" s="11">
        <v>-139587.18</v>
      </c>
      <c r="H29" s="10"/>
      <c r="J29" s="12"/>
    </row>
    <row r="30" spans="2:10" s="9" customFormat="1" x14ac:dyDescent="0.25">
      <c r="B30" s="21" t="s">
        <v>22</v>
      </c>
      <c r="C30" s="21"/>
      <c r="D30" s="10">
        <v>116050</v>
      </c>
      <c r="E30" s="23">
        <f>-72425.15-1000</f>
        <v>-73425.149999999994</v>
      </c>
      <c r="F30" s="24"/>
      <c r="G30" s="25">
        <v>-682534.53</v>
      </c>
      <c r="H30" s="18"/>
      <c r="J30" s="12"/>
    </row>
    <row r="31" spans="2:10" s="9" customFormat="1" ht="16.5" thickBot="1" x14ac:dyDescent="0.3">
      <c r="B31" s="14" t="s">
        <v>23</v>
      </c>
      <c r="C31" s="14"/>
      <c r="D31" s="18">
        <f>SUM(D32:D37)</f>
        <v>5015307</v>
      </c>
      <c r="E31" s="26">
        <f>SUM(E32:E38)</f>
        <v>-15110943.190000001</v>
      </c>
      <c r="F31" s="26"/>
      <c r="G31" s="26">
        <f>SUM(G32:G38)-1000</f>
        <v>4749788.5199999996</v>
      </c>
      <c r="H31" s="10"/>
      <c r="J31" s="12"/>
    </row>
    <row r="32" spans="2:10" s="9" customFormat="1" ht="16.5" thickBot="1" x14ac:dyDescent="0.3">
      <c r="B32" s="2" t="s">
        <v>24</v>
      </c>
      <c r="D32" s="10"/>
      <c r="E32" s="11">
        <v>158999.66</v>
      </c>
      <c r="F32" s="11"/>
      <c r="G32" s="11">
        <v>1136557.83</v>
      </c>
      <c r="H32" s="10"/>
      <c r="J32" s="12"/>
    </row>
    <row r="33" spans="1:12" s="9" customFormat="1" ht="16.5" thickBot="1" x14ac:dyDescent="0.3">
      <c r="B33" s="9" t="s">
        <v>25</v>
      </c>
      <c r="D33" s="10">
        <v>26466</v>
      </c>
      <c r="E33" s="11">
        <v>-205337.7</v>
      </c>
      <c r="F33" s="11"/>
      <c r="G33" s="11">
        <v>1383410.86</v>
      </c>
      <c r="H33" s="10"/>
      <c r="J33" s="12"/>
      <c r="K33" s="21"/>
    </row>
    <row r="34" spans="1:12" s="9" customFormat="1" ht="16.5" thickBot="1" x14ac:dyDescent="0.3">
      <c r="B34" s="9" t="s">
        <v>26</v>
      </c>
      <c r="D34" s="10">
        <v>2301417</v>
      </c>
      <c r="E34" s="11">
        <v>2506610.0699999998</v>
      </c>
      <c r="F34" s="11"/>
      <c r="G34" s="11">
        <v>4197407.8899999997</v>
      </c>
      <c r="J34" s="12"/>
    </row>
    <row r="35" spans="1:12" s="9" customFormat="1" ht="16.5" thickBot="1" x14ac:dyDescent="0.3">
      <c r="B35" s="9" t="s">
        <v>27</v>
      </c>
      <c r="D35" s="10">
        <v>6136</v>
      </c>
      <c r="E35" s="11">
        <v>-18031652</v>
      </c>
      <c r="F35" s="11"/>
      <c r="G35" s="11">
        <v>-2510026.2200000002</v>
      </c>
      <c r="J35" s="12"/>
    </row>
    <row r="36" spans="1:12" s="9" customFormat="1" ht="16.5" thickBot="1" x14ac:dyDescent="0.3">
      <c r="B36" s="9" t="s">
        <v>28</v>
      </c>
      <c r="D36" s="10">
        <v>2629375</v>
      </c>
      <c r="E36" s="11">
        <v>-779119.09</v>
      </c>
      <c r="F36" s="11"/>
      <c r="G36" s="11">
        <v>-888746.58</v>
      </c>
      <c r="J36" s="12"/>
    </row>
    <row r="37" spans="1:12" s="9" customFormat="1" ht="16.5" thickBot="1" x14ac:dyDescent="0.3">
      <c r="B37" s="9" t="s">
        <v>29</v>
      </c>
      <c r="D37" s="10">
        <v>51913</v>
      </c>
      <c r="E37" s="11">
        <f>-1476011.13</f>
        <v>-1476011.13</v>
      </c>
      <c r="F37" s="11"/>
      <c r="G37" s="11">
        <v>497287.88</v>
      </c>
      <c r="H37" s="18"/>
      <c r="J37" s="12"/>
      <c r="L37" s="21"/>
    </row>
    <row r="38" spans="1:12" s="9" customFormat="1" ht="16.5" thickBot="1" x14ac:dyDescent="0.3">
      <c r="B38" s="9" t="s">
        <v>30</v>
      </c>
      <c r="D38" s="10"/>
      <c r="E38" s="11">
        <f>2716567-1000</f>
        <v>2715567</v>
      </c>
      <c r="F38" s="11"/>
      <c r="G38" s="11">
        <f>933896.86+1000</f>
        <v>934896.86</v>
      </c>
      <c r="H38" s="18"/>
      <c r="J38" s="12"/>
      <c r="L38" s="21"/>
    </row>
    <row r="39" spans="1:12" s="9" customFormat="1" ht="16.5" thickBot="1" x14ac:dyDescent="0.3">
      <c r="D39" s="10"/>
      <c r="E39" s="11"/>
      <c r="F39" s="11"/>
      <c r="G39" s="11"/>
      <c r="H39" s="18"/>
      <c r="J39" s="12"/>
      <c r="L39" s="21"/>
    </row>
    <row r="40" spans="1:12" s="9" customFormat="1" ht="16.5" thickBot="1" x14ac:dyDescent="0.3">
      <c r="B40" s="2" t="s">
        <v>31</v>
      </c>
      <c r="D40" s="10"/>
      <c r="E40" s="11">
        <v>-19251512.379999999</v>
      </c>
      <c r="F40" s="11"/>
      <c r="G40" s="11">
        <v>-24485919.100000001</v>
      </c>
      <c r="H40" s="18"/>
      <c r="J40" s="12"/>
    </row>
    <row r="41" spans="1:12" s="9" customFormat="1" ht="16.5" thickBot="1" x14ac:dyDescent="0.3">
      <c r="B41" s="2" t="s">
        <v>32</v>
      </c>
      <c r="D41" s="10"/>
      <c r="E41" s="11">
        <v>422869.06</v>
      </c>
      <c r="F41" s="11"/>
      <c r="G41" s="11">
        <v>-339158.93</v>
      </c>
      <c r="H41" s="18"/>
    </row>
    <row r="42" spans="1:12" s="9" customFormat="1" ht="16.5" thickBot="1" x14ac:dyDescent="0.3">
      <c r="D42" s="10"/>
      <c r="E42" s="11"/>
      <c r="F42" s="11"/>
      <c r="G42" s="11"/>
      <c r="H42" s="18"/>
    </row>
    <row r="43" spans="1:12" s="9" customFormat="1" ht="16.5" thickBot="1" x14ac:dyDescent="0.3">
      <c r="B43" s="14" t="s">
        <v>33</v>
      </c>
      <c r="C43" s="14"/>
      <c r="D43" s="18">
        <f>D22+D23+D31</f>
        <v>11980582.030000001</v>
      </c>
      <c r="E43" s="27">
        <f>E22+E23+E31+E40+E41</f>
        <v>35154826.730000004</v>
      </c>
      <c r="F43" s="27"/>
      <c r="G43" s="27">
        <f>G22+G23+G31+G40+G41</f>
        <v>61619517.329999998</v>
      </c>
      <c r="H43" s="28"/>
      <c r="J43" s="21"/>
    </row>
    <row r="44" spans="1:12" s="9" customFormat="1" ht="16.5" thickBot="1" x14ac:dyDescent="0.3">
      <c r="D44" s="10"/>
      <c r="E44" s="11"/>
      <c r="F44" s="11"/>
      <c r="G44" s="11"/>
      <c r="H44" s="28"/>
      <c r="J44" s="21"/>
    </row>
    <row r="45" spans="1:12" s="9" customFormat="1" ht="16.5" thickBot="1" x14ac:dyDescent="0.3">
      <c r="B45" s="14" t="s">
        <v>34</v>
      </c>
      <c r="C45" s="29"/>
      <c r="D45" s="10"/>
      <c r="E45" s="11"/>
      <c r="F45" s="11"/>
      <c r="G45" s="11"/>
      <c r="H45" s="28"/>
      <c r="J45" s="21"/>
    </row>
    <row r="46" spans="1:12" s="9" customFormat="1" ht="16.5" thickBot="1" x14ac:dyDescent="0.3">
      <c r="A46" s="2"/>
      <c r="B46" s="9" t="s">
        <v>35</v>
      </c>
      <c r="C46" s="30">
        <v>20000000</v>
      </c>
      <c r="D46" s="10"/>
      <c r="E46" s="11">
        <v>-12233688.35</v>
      </c>
      <c r="F46" s="11"/>
      <c r="G46" s="11">
        <v>0</v>
      </c>
      <c r="H46" s="18"/>
      <c r="J46" s="21"/>
    </row>
    <row r="47" spans="1:12" s="9" customFormat="1" ht="16.5" thickBot="1" x14ac:dyDescent="0.3">
      <c r="B47" s="14" t="s">
        <v>36</v>
      </c>
      <c r="C47" s="14"/>
      <c r="D47" s="18">
        <f>SUM(D45:D46)</f>
        <v>0</v>
      </c>
      <c r="E47" s="27">
        <f>SUM(E45:E46)</f>
        <v>-12233688.35</v>
      </c>
      <c r="F47" s="27"/>
      <c r="G47" s="27">
        <f>SUM(G45:G46)</f>
        <v>0</v>
      </c>
      <c r="H47" s="28"/>
      <c r="J47" s="21"/>
    </row>
    <row r="48" spans="1:12" s="9" customFormat="1" ht="16.5" thickBot="1" x14ac:dyDescent="0.3">
      <c r="D48" s="10"/>
      <c r="E48" s="11"/>
      <c r="F48" s="11"/>
      <c r="G48" s="11"/>
      <c r="H48" s="28"/>
      <c r="J48" s="21"/>
    </row>
    <row r="49" spans="2:10" s="9" customFormat="1" ht="16.5" thickBot="1" x14ac:dyDescent="0.3">
      <c r="B49" s="14" t="s">
        <v>37</v>
      </c>
      <c r="C49" s="14"/>
      <c r="D49" s="10"/>
      <c r="E49" s="11"/>
      <c r="F49" s="11"/>
      <c r="G49" s="11"/>
      <c r="H49" s="10"/>
      <c r="J49" s="21"/>
    </row>
    <row r="50" spans="2:10" s="9" customFormat="1" ht="16.5" thickBot="1" x14ac:dyDescent="0.3">
      <c r="B50" s="9" t="s">
        <v>38</v>
      </c>
      <c r="C50" s="14"/>
      <c r="D50" s="10"/>
      <c r="E50" s="11">
        <v>1470678.05</v>
      </c>
      <c r="F50" s="11"/>
      <c r="G50" s="11">
        <v>0</v>
      </c>
      <c r="H50" s="10"/>
      <c r="J50" s="21"/>
    </row>
    <row r="51" spans="2:10" s="9" customFormat="1" ht="16.5" thickBot="1" x14ac:dyDescent="0.3">
      <c r="B51" s="9" t="s">
        <v>39</v>
      </c>
      <c r="D51" s="10">
        <f>-7159539-6274815.3</f>
        <v>-13434354.300000001</v>
      </c>
      <c r="E51" s="11">
        <v>-8981917.8699999992</v>
      </c>
      <c r="F51" s="11"/>
      <c r="G51" s="11">
        <v>-9429922.7799999993</v>
      </c>
      <c r="H51" s="10"/>
      <c r="J51" s="21"/>
    </row>
    <row r="52" spans="2:10" s="9" customFormat="1" ht="16.5" thickBot="1" x14ac:dyDescent="0.3">
      <c r="B52" s="9" t="s">
        <v>40</v>
      </c>
      <c r="D52" s="10">
        <v>6557642</v>
      </c>
      <c r="E52" s="11">
        <v>-2841207</v>
      </c>
      <c r="F52" s="11"/>
      <c r="G52" s="11">
        <v>-1724345.22</v>
      </c>
      <c r="H52" s="18"/>
      <c r="J52" s="21"/>
    </row>
    <row r="53" spans="2:10" s="9" customFormat="1" ht="16.5" thickBot="1" x14ac:dyDescent="0.3">
      <c r="B53" s="14" t="s">
        <v>41</v>
      </c>
      <c r="C53" s="14"/>
      <c r="D53" s="18">
        <f>SUM(D51:D52)</f>
        <v>-6876712.3000000007</v>
      </c>
      <c r="E53" s="27">
        <f>SUM(E50:E52)</f>
        <v>-10352446.82</v>
      </c>
      <c r="F53" s="27"/>
      <c r="G53" s="27">
        <f>SUM(G50:G52)</f>
        <v>-11154268</v>
      </c>
      <c r="J53" s="21"/>
    </row>
    <row r="54" spans="2:10" s="9" customFormat="1" ht="16.5" thickBot="1" x14ac:dyDescent="0.3">
      <c r="D54" s="10"/>
      <c r="E54" s="11"/>
      <c r="F54" s="11"/>
      <c r="G54" s="11"/>
      <c r="H54" s="18"/>
      <c r="J54" s="21"/>
    </row>
    <row r="55" spans="2:10" s="9" customFormat="1" ht="20.25" customHeight="1" thickBot="1" x14ac:dyDescent="0.3">
      <c r="B55" s="31" t="s">
        <v>42</v>
      </c>
      <c r="C55" s="14"/>
      <c r="D55" s="18" t="e">
        <f>D43+D53+#REF!</f>
        <v>#REF!</v>
      </c>
      <c r="E55" s="27">
        <f>E43+E53+E46</f>
        <v>12568691.560000004</v>
      </c>
      <c r="F55" s="27"/>
      <c r="G55" s="27">
        <f>G43+G53+G46</f>
        <v>50465249.329999998</v>
      </c>
      <c r="H55" s="32"/>
      <c r="J55" s="21"/>
    </row>
    <row r="56" spans="2:10" s="9" customFormat="1" ht="16.5" thickBot="1" x14ac:dyDescent="0.3">
      <c r="E56" s="27"/>
      <c r="F56" s="27"/>
      <c r="G56" s="27"/>
      <c r="H56" s="33"/>
    </row>
    <row r="57" spans="2:10" s="9" customFormat="1" ht="16.5" thickBot="1" x14ac:dyDescent="0.3">
      <c r="B57" s="14" t="s">
        <v>43</v>
      </c>
      <c r="C57" s="14"/>
      <c r="D57" s="14"/>
      <c r="E57" s="27"/>
      <c r="F57" s="27"/>
      <c r="G57" s="27"/>
      <c r="H57" s="18"/>
    </row>
    <row r="58" spans="2:10" s="9" customFormat="1" ht="16.5" thickBot="1" x14ac:dyDescent="0.3">
      <c r="B58" s="14" t="s">
        <v>44</v>
      </c>
      <c r="C58" s="14"/>
      <c r="D58" s="18">
        <v>65055363</v>
      </c>
      <c r="E58" s="27">
        <f>G59</f>
        <v>109890172.91</v>
      </c>
      <c r="F58" s="27"/>
      <c r="G58" s="27">
        <v>59424923.579999998</v>
      </c>
      <c r="H58" s="34"/>
    </row>
    <row r="59" spans="2:10" s="9" customFormat="1" x14ac:dyDescent="0.25">
      <c r="B59" s="14" t="s">
        <v>45</v>
      </c>
      <c r="C59" s="14"/>
      <c r="D59" s="15">
        <f>530123.27+57165645.78</f>
        <v>57695769.050000004</v>
      </c>
      <c r="E59" s="16">
        <v>122459864.47</v>
      </c>
      <c r="F59" s="16"/>
      <c r="G59" s="16">
        <v>109890172.91</v>
      </c>
      <c r="H59" s="18"/>
    </row>
    <row r="60" spans="2:10" s="9" customFormat="1" ht="19.5" customHeight="1" x14ac:dyDescent="0.25">
      <c r="B60" s="31" t="s">
        <v>42</v>
      </c>
      <c r="C60" s="14"/>
      <c r="D60" s="18">
        <f>+D59-D58</f>
        <v>-7359593.9499999955</v>
      </c>
      <c r="E60" s="26">
        <f>+E59-E58</f>
        <v>12569691.560000002</v>
      </c>
      <c r="F60" s="26"/>
      <c r="G60" s="26">
        <f>+G59-G58</f>
        <v>50465249.329999998</v>
      </c>
    </row>
    <row r="61" spans="2:10" s="9" customFormat="1" x14ac:dyDescent="0.25">
      <c r="G61" s="21"/>
      <c r="H61" s="10"/>
    </row>
    <row r="62" spans="2:10" s="9" customFormat="1" x14ac:dyDescent="0.25">
      <c r="B62" s="35" t="s">
        <v>46</v>
      </c>
      <c r="C62" s="35"/>
      <c r="D62" s="35"/>
      <c r="E62" s="35"/>
      <c r="F62" s="35"/>
      <c r="G62" s="35"/>
    </row>
    <row r="63" spans="2:10" s="9" customFormat="1" x14ac:dyDescent="0.25">
      <c r="E63" s="21"/>
      <c r="F63" s="21"/>
      <c r="G63" s="10"/>
      <c r="H63" s="36"/>
    </row>
    <row r="64" spans="2:10" s="9" customFormat="1" x14ac:dyDescent="0.25">
      <c r="D64" s="21" t="e">
        <f>+D60+D55</f>
        <v>#REF!</v>
      </c>
      <c r="E64" s="21"/>
      <c r="F64" s="21"/>
      <c r="G64" s="21"/>
    </row>
    <row r="65" spans="1:7" s="9" customFormat="1" x14ac:dyDescent="0.25">
      <c r="D65" s="21" t="e">
        <f>+D64/2</f>
        <v>#REF!</v>
      </c>
      <c r="E65" s="21"/>
      <c r="F65" s="21"/>
      <c r="G65" s="21"/>
    </row>
    <row r="66" spans="1:7" s="9" customFormat="1" x14ac:dyDescent="0.25">
      <c r="D66" s="21" t="e">
        <f>+D64*2</f>
        <v>#REF!</v>
      </c>
      <c r="E66" s="21"/>
      <c r="F66" s="21"/>
      <c r="G66" s="21"/>
    </row>
    <row r="67" spans="1:7" s="9" customFormat="1" x14ac:dyDescent="0.25">
      <c r="G67" s="21"/>
    </row>
    <row r="68" spans="1:7" x14ac:dyDescent="0.25">
      <c r="A68" s="9"/>
      <c r="B68" s="9"/>
      <c r="C68" s="9"/>
      <c r="D68" s="9"/>
      <c r="E68" s="9"/>
      <c r="F68" s="9"/>
      <c r="G68" s="21"/>
    </row>
    <row r="70" spans="1:7" x14ac:dyDescent="0.25">
      <c r="G70" s="37"/>
    </row>
    <row r="71" spans="1:7" x14ac:dyDescent="0.25">
      <c r="G71" s="37"/>
    </row>
    <row r="72" spans="1:7" x14ac:dyDescent="0.25">
      <c r="G72" s="37"/>
    </row>
    <row r="73" spans="1:7" x14ac:dyDescent="0.25">
      <c r="G73" s="37"/>
    </row>
    <row r="74" spans="1:7" x14ac:dyDescent="0.25">
      <c r="G74" s="37"/>
    </row>
  </sheetData>
  <mergeCells count="5">
    <mergeCell ref="B3:G3"/>
    <mergeCell ref="B5:G5"/>
    <mergeCell ref="B6:G6"/>
    <mergeCell ref="B8:H8"/>
    <mergeCell ref="B62:G62"/>
  </mergeCells>
  <pageMargins left="0.51181102362204722" right="0.51181102362204722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</vt:lpstr>
      <vt:lpstr>DFC!Area_de_impressao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2023-04-14T16:58:59Z</dcterms:created>
  <dcterms:modified xsi:type="dcterms:W3CDTF">2023-04-14T16:59:34Z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</Properties>
</file>